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0" yWindow="460" windowWidth="35000" windowHeight="22420" activeTab="0"/>
  </bookViews>
  <sheets>
    <sheet name="Mediadaten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<sst xmlns="http://schemas.openxmlformats.org/spreadsheetml/2006/main" count="66" uniqueCount="51">
  <si>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Tausender Kontaktpreis auf Basis der Daten von Admotion</t>
  </si>
  <si>
    <t>Basisdaten</t>
  </si>
  <si>
    <t>Maximum Kontakte pro Jahr (max. OTS)</t>
  </si>
  <si>
    <t>ausgewählte Art der Werbung</t>
  </si>
  <si>
    <t>Kosten pro Monat</t>
  </si>
  <si>
    <t>Anzahl Monate</t>
  </si>
  <si>
    <t>Reichweite abs. 15 J. und älter</t>
  </si>
  <si>
    <t>Anzahl Kontakte (OTS)</t>
  </si>
  <si>
    <t>GRP</t>
  </si>
  <si>
    <t>Die Heckfläche Plus beinhaltet das komplette Bus-Heck. Inklusive Blech und Heckscheibe.</t>
  </si>
  <si>
    <t>Handzettel DIN A5</t>
  </si>
  <si>
    <t>Plakate DIN A2</t>
  </si>
  <si>
    <t>Details</t>
  </si>
  <si>
    <t>Kosten gesamt</t>
  </si>
  <si>
    <t>Anteil ab 15 Jahre</t>
  </si>
  <si>
    <t>Basis für weitere Berechung</t>
  </si>
  <si>
    <t xml:space="preserve">Max. Gross Rating Point (GRP) </t>
  </si>
  <si>
    <t>max. Reichweite auf Basis von Zeile 5</t>
  </si>
  <si>
    <r>
      <t xml:space="preserve">Bei der Teilgestaltung plus Dachkranz stehen Ihnen die </t>
    </r>
    <r>
      <rPr>
        <b/>
        <sz val="10"/>
        <rFont val="Calibri Light"/>
        <family val="0"/>
      </rPr>
      <t>beiden Längsseiten</t>
    </r>
    <r>
      <rPr>
        <sz val="10"/>
        <rFont val="Calibri Light"/>
        <family val="0"/>
      </rPr>
      <t xml:space="preserve">, der </t>
    </r>
    <r>
      <rPr>
        <b/>
        <sz val="10"/>
        <rFont val="Calibri Light"/>
        <family val="0"/>
      </rPr>
      <t>Dachkranz</t>
    </r>
    <r>
      <rPr>
        <sz val="10"/>
        <rFont val="Calibri Light"/>
        <family val="0"/>
      </rPr>
      <t xml:space="preserve"> und die </t>
    </r>
    <r>
      <rPr>
        <b/>
        <sz val="10"/>
        <rFont val="Calibri Light"/>
        <family val="0"/>
      </rPr>
      <t>Heckfläche</t>
    </r>
    <r>
      <rPr>
        <sz val="10"/>
        <rFont val="Calibri Light"/>
        <family val="0"/>
      </rPr>
      <t xml:space="preserve"> als Werbefläche zur Verfügung.</t>
    </r>
  </si>
  <si>
    <t>Quelle: ESWE Verkehrs GmbH</t>
  </si>
  <si>
    <t>Faktor</t>
  </si>
  <si>
    <t>Demontage</t>
  </si>
  <si>
    <t>Aus Basis der Werte von www.admotion.de 
berechnete Kennziffern</t>
  </si>
  <si>
    <t>Einwohner in Wiesbaden</t>
  </si>
  <si>
    <t xml:space="preserve">Reichweite in % </t>
  </si>
  <si>
    <t>berechneter Tausender Kontaktpreis</t>
  </si>
  <si>
    <t>Herstellung inkl. Montage</t>
  </si>
  <si>
    <t>TrafficBoard 8/1 
(ca. 225 x x252 cm)</t>
  </si>
  <si>
    <t>Das TrafficBoard 8/1 wird auf der Einstiegsseite unserer Busse angebracht.</t>
  </si>
  <si>
    <t>TrafficBoard 18/1
(ca. 356 x 252 cm)</t>
  </si>
  <si>
    <t>Das TrafficBoard 18/1 wird auf der Fahrbahnseite unserer Busse montiert.</t>
  </si>
  <si>
    <t>Heckfläche Plus
(ca. 206 x 165 cm)</t>
  </si>
  <si>
    <t>Teilgestaltung plus Dachkranz 
Normal-Omnibus (KOM)</t>
  </si>
  <si>
    <t>Teilgestaltung plus Dachkranz 
Gelenk-Omnibus (GOM)</t>
  </si>
  <si>
    <t>Ganzgestaltung 
Normal-Omnibus (KOM)</t>
  </si>
  <si>
    <t>Ganzgestaltung 
Gelenk-Omnibus (GOM)</t>
  </si>
  <si>
    <r>
      <t xml:space="preserve">Bei der Ganzgestaltung steht Ihnen die </t>
    </r>
    <r>
      <rPr>
        <b/>
        <sz val="10"/>
        <rFont val="Calibri Light"/>
        <family val="0"/>
      </rPr>
      <t>komplette Fläche</t>
    </r>
    <r>
      <rPr>
        <sz val="10"/>
        <rFont val="Calibri Light"/>
        <family val="0"/>
      </rPr>
      <t xml:space="preserve"> des Busses zur Verfügung. Diese Werbeform beinhaltet keine Fensterfläche.</t>
    </r>
  </si>
  <si>
    <r>
      <t xml:space="preserve">Bei der Ganzgestaltung Plus steht Ihnen die </t>
    </r>
    <r>
      <rPr>
        <b/>
        <sz val="10"/>
        <rFont val="Calibri Light"/>
        <family val="0"/>
      </rPr>
      <t>komplette Fläche</t>
    </r>
    <r>
      <rPr>
        <sz val="10"/>
        <rFont val="Calibri Light"/>
        <family val="0"/>
      </rPr>
      <t xml:space="preserve"> inklusive </t>
    </r>
    <r>
      <rPr>
        <b/>
        <sz val="10"/>
        <rFont val="Calibri Light"/>
        <family val="0"/>
      </rPr>
      <t>ca. 25% der Fensterfläche</t>
    </r>
    <r>
      <rPr>
        <sz val="10"/>
        <rFont val="Calibri Light"/>
        <family val="0"/>
      </rPr>
      <t xml:space="preserve"> des Busses zur Verfügung.</t>
    </r>
  </si>
  <si>
    <t>Die Handzettel (DIN A5 oder DIN-Lang) werden in unseren Businfokästen im Innenraum unserer Busse zur Verfügung gestellt.
Erfahrungsgemäß ist eine Verteilung von 10.000 Handzetteln pro Kalenderwoche möglich.</t>
  </si>
  <si>
    <t>Kosten pro Kalenderwoche</t>
  </si>
  <si>
    <t>Anzahl KWs</t>
  </si>
  <si>
    <t>Stückzahl</t>
  </si>
  <si>
    <t>Montage inkl. Demontage</t>
  </si>
  <si>
    <t>Die Plakate (DIN A2) werden in unseren Fahrzeugen auf der Rückseite der Fahrer-Trennwand befestigt.</t>
  </si>
  <si>
    <t>Stand: 22.05.2015</t>
  </si>
  <si>
    <t>Ganzgestaltung PREMIUM
Normal-Omnibus (KOM)</t>
  </si>
  <si>
    <t>Ganzgestaltung PLUS
Gelenk-Omnibus (GOM)</t>
  </si>
  <si>
    <t>Ganzgestaltung PLUS
Normal-Omnibus (KOM)</t>
  </si>
  <si>
    <r>
      <t xml:space="preserve">Bei der Ganzgestaltung PREMIUM steht Ihnen die </t>
    </r>
    <r>
      <rPr>
        <b/>
        <sz val="10"/>
        <rFont val="Calibri Light"/>
        <family val="0"/>
      </rPr>
      <t>komplette Fläche</t>
    </r>
    <r>
      <rPr>
        <sz val="10"/>
        <rFont val="Calibri Light"/>
        <family val="0"/>
      </rPr>
      <t xml:space="preserve"> inklusive </t>
    </r>
    <r>
      <rPr>
        <b/>
        <sz val="10"/>
        <rFont val="Calibri Light"/>
        <family val="0"/>
      </rPr>
      <t>ca. 50% der Fensterfläche und die untere Hälfte der hinteren Tür</t>
    </r>
    <r>
      <rPr>
        <sz val="10"/>
        <rFont val="Calibri Light"/>
        <family val="0"/>
      </rPr>
      <t xml:space="preserve"> des Busses zur Verfügung.</t>
    </r>
  </si>
  <si>
    <t>Ganzgestaltung PREMIUM
Gelenk-Omnibus (GOM)</t>
  </si>
  <si>
    <t>Anzahl Busse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</si>
</sst>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0.0%"/>
    <numFmt numFmtId="167" formatCode="#,##0.0\ &quot;€&quot;"/>
    <numFmt numFmtId="168" formatCode="#,##0.0"/>
  </numFmts>
  <fonts count="42">
    <font>
      <sz val="10"/>
      <name val="Arial"/>
      <family val="0"/>
    </font>
    <font>
      <b/>
      <sz val="12"/>
      <name val="Calibri Light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2"/>
      <name val="Calibri"/>
      <family val="0"/>
    </font>
    <font>
      <b/>
      <sz val="11"/>
      <name val="Calibri Light"/>
      <family val="0"/>
    </font>
    <font>
      <b/>
      <sz val="9"/>
      <name val="Calibri Light"/>
      <family val="0"/>
    </font>
    <font>
      <b/>
      <sz val="10"/>
      <name val="Calibri"/>
      <family val="0"/>
    </font>
    <font>
      <sz val="12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3" fontId="7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center" vertical="center"/>
    </xf>
    <xf numFmtId="44" fontId="2" fillId="34" borderId="10" xfId="57" applyFont="1" applyFill="1" applyBorder="1" applyAlignment="1">
      <alignment horizontal="center" vertical="center"/>
    </xf>
    <xf numFmtId="44" fontId="2" fillId="0" borderId="10" xfId="57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44" fontId="2" fillId="34" borderId="10" xfId="57" applyFont="1" applyFill="1" applyBorder="1" applyAlignment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E26" sqref="E26"/>
    </sheetView>
  </sheetViews>
  <sheetFormatPr defaultColWidth="11.421875" defaultRowHeight="12.75"/>
  <cols>
    <col min="1" max="1" width="26.8515625" style="10" customWidth="1"/>
    <col min="2" max="2" width="40.28125" style="10" customWidth="1"/>
    <col min="3" max="3" width="16.00390625" style="5" customWidth="1"/>
    <col min="4" max="4" width="6.421875" style="6" bestFit="1" customWidth="1"/>
    <col min="5" max="5" width="7.8515625" style="6" customWidth="1"/>
    <col min="6" max="6" width="6.8515625" style="6" bestFit="1" customWidth="1"/>
    <col min="7" max="7" width="13.421875" style="6" customWidth="1"/>
    <col min="8" max="8" width="12.28125" style="6" customWidth="1"/>
    <col min="9" max="9" width="1.28515625" style="6" customWidth="1"/>
    <col min="10" max="10" width="12.8515625" style="1" customWidth="1"/>
    <col min="11" max="11" width="11.28125" style="1" customWidth="1"/>
    <col min="12" max="12" width="11.00390625" style="2" customWidth="1"/>
    <col min="13" max="13" width="7.140625" style="2" customWidth="1"/>
    <col min="14" max="14" width="12.421875" style="3" customWidth="1"/>
    <col min="15" max="15" width="16.421875" style="1" customWidth="1"/>
    <col min="16" max="16384" width="10.8515625" style="1" customWidth="1"/>
  </cols>
  <sheetData>
    <row r="1" spans="1:9" ht="15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2" ht="15.75">
      <c r="A2" s="14" t="s">
        <v>44</v>
      </c>
      <c r="B2" s="4"/>
    </row>
    <row r="3" spans="1:2" ht="15.75">
      <c r="A3" s="13"/>
      <c r="B3" s="4"/>
    </row>
    <row r="4" spans="1:3" ht="13.5">
      <c r="A4" s="7" t="s">
        <v>1</v>
      </c>
      <c r="B4" s="10" t="s">
        <v>23</v>
      </c>
      <c r="C4" s="6">
        <v>280108</v>
      </c>
    </row>
    <row r="5" spans="1:12" ht="13.5">
      <c r="A5" s="7"/>
      <c r="B5" s="10" t="s">
        <v>14</v>
      </c>
      <c r="C5" s="11">
        <v>0.8599</v>
      </c>
      <c r="L5" s="8"/>
    </row>
    <row r="6" spans="1:11" ht="13.5">
      <c r="A6" s="7"/>
      <c r="B6" s="10" t="s">
        <v>15</v>
      </c>
      <c r="C6" s="6">
        <f>C4*C5</f>
        <v>240864.8692</v>
      </c>
      <c r="K6" s="2"/>
    </row>
    <row r="7" spans="2:3" ht="13.5">
      <c r="B7" s="10" t="s">
        <v>17</v>
      </c>
      <c r="C7" s="11">
        <v>0.8</v>
      </c>
    </row>
    <row r="8" ht="13.5">
      <c r="C8" s="15">
        <f>C4*C5*C7</f>
        <v>192691.89536</v>
      </c>
    </row>
    <row r="9" ht="7.5" customHeight="1">
      <c r="C9" s="6"/>
    </row>
    <row r="10" spans="2:3" ht="13.5">
      <c r="B10" s="10" t="s">
        <v>2</v>
      </c>
      <c r="C10" s="6">
        <v>1000</v>
      </c>
    </row>
    <row r="11" spans="2:3" ht="13.5">
      <c r="B11" s="10" t="s">
        <v>16</v>
      </c>
      <c r="C11" s="6">
        <f>C5*C7*100*C10</f>
        <v>68792</v>
      </c>
    </row>
    <row r="12" spans="2:3" ht="13.5">
      <c r="B12" s="7"/>
      <c r="C12" s="9"/>
    </row>
    <row r="13" ht="13.5">
      <c r="C13" s="11"/>
    </row>
    <row r="14" spans="1:15" ht="25.5" customHeight="1">
      <c r="A14" s="46" t="s">
        <v>3</v>
      </c>
      <c r="B14" s="46" t="s">
        <v>12</v>
      </c>
      <c r="C14" s="49" t="s">
        <v>19</v>
      </c>
      <c r="D14" s="49"/>
      <c r="E14" s="49"/>
      <c r="F14" s="49"/>
      <c r="G14" s="49"/>
      <c r="H14" s="49"/>
      <c r="I14" s="23"/>
      <c r="J14" s="46" t="s">
        <v>22</v>
      </c>
      <c r="K14" s="46"/>
      <c r="L14" s="46"/>
      <c r="M14" s="46"/>
      <c r="N14" s="48" t="s">
        <v>25</v>
      </c>
      <c r="O14" s="46" t="s">
        <v>13</v>
      </c>
    </row>
    <row r="15" spans="1:15" s="10" customFormat="1" ht="42">
      <c r="A15" s="46"/>
      <c r="B15" s="46"/>
      <c r="C15" s="24" t="s">
        <v>4</v>
      </c>
      <c r="D15" s="25" t="s">
        <v>5</v>
      </c>
      <c r="E15" s="25" t="s">
        <v>50</v>
      </c>
      <c r="F15" s="25" t="s">
        <v>20</v>
      </c>
      <c r="G15" s="25" t="s">
        <v>26</v>
      </c>
      <c r="H15" s="25" t="s">
        <v>21</v>
      </c>
      <c r="I15" s="25"/>
      <c r="J15" s="26" t="s">
        <v>6</v>
      </c>
      <c r="K15" s="26" t="s">
        <v>24</v>
      </c>
      <c r="L15" s="27" t="s">
        <v>7</v>
      </c>
      <c r="M15" s="27" t="s">
        <v>8</v>
      </c>
      <c r="N15" s="48"/>
      <c r="O15" s="46"/>
    </row>
    <row r="16" spans="1:15" s="12" customFormat="1" ht="27.75">
      <c r="A16" s="34" t="s">
        <v>27</v>
      </c>
      <c r="B16" s="34" t="s">
        <v>28</v>
      </c>
      <c r="C16" s="39">
        <v>400</v>
      </c>
      <c r="D16" s="38">
        <v>12</v>
      </c>
      <c r="E16" s="38">
        <v>1</v>
      </c>
      <c r="F16" s="35">
        <f aca="true" t="shared" si="0" ref="F16:F24">D16*E16</f>
        <v>12</v>
      </c>
      <c r="G16" s="39">
        <v>600</v>
      </c>
      <c r="H16" s="39">
        <v>100</v>
      </c>
      <c r="I16" s="35"/>
      <c r="J16" s="35">
        <f aca="true" t="shared" si="1" ref="J16:J24">$C$6*K16</f>
        <v>113776.50794042082</v>
      </c>
      <c r="K16" s="36">
        <f>2.718281828459^(-0.55+(-2.4/F16))</f>
        <v>0.47236655274102063</v>
      </c>
      <c r="L16" s="37">
        <f>14.9443+1.7028*F16+0.0025*F16^2</f>
        <v>35.7379</v>
      </c>
      <c r="M16" s="37">
        <f aca="true" t="shared" si="2" ref="M16:M24">K16*100*L16</f>
        <v>1688.1388625203322</v>
      </c>
      <c r="N16" s="39">
        <f aca="true" t="shared" si="3" ref="N16:N24">O16/(J16*L16)*1000</f>
        <v>1.3526363681565952</v>
      </c>
      <c r="O16" s="39">
        <f>((E16*(G16+H16))+(D16*C16*E16))</f>
        <v>5500</v>
      </c>
    </row>
    <row r="17" spans="1:15" s="12" customFormat="1" ht="27.75">
      <c r="A17" s="28" t="s">
        <v>29</v>
      </c>
      <c r="B17" s="29" t="s">
        <v>30</v>
      </c>
      <c r="C17" s="40">
        <v>500</v>
      </c>
      <c r="D17" s="38">
        <v>12</v>
      </c>
      <c r="E17" s="38">
        <v>1</v>
      </c>
      <c r="F17" s="30">
        <f t="shared" si="0"/>
        <v>12</v>
      </c>
      <c r="G17" s="40">
        <v>780</v>
      </c>
      <c r="H17" s="40">
        <v>130</v>
      </c>
      <c r="I17" s="30"/>
      <c r="J17" s="30">
        <f t="shared" si="1"/>
        <v>125742.48773595589</v>
      </c>
      <c r="K17" s="31">
        <f>2.718281828459^(-0.45+(-2.4/F17))</f>
        <v>0.5220457767610217</v>
      </c>
      <c r="L17" s="32">
        <f>13.8579+1.9882*F17+0.002*F17^2</f>
        <v>38.0043</v>
      </c>
      <c r="M17" s="32">
        <f t="shared" si="2"/>
        <v>1983.9984313758896</v>
      </c>
      <c r="N17" s="40">
        <f t="shared" si="3"/>
        <v>1.445983247152919</v>
      </c>
      <c r="O17" s="40">
        <f aca="true" t="shared" si="4" ref="O17:O24">((E17*(G17+H17))+(D17*C17*E17))</f>
        <v>6910</v>
      </c>
    </row>
    <row r="18" spans="1:15" ht="27.75">
      <c r="A18" s="34" t="s">
        <v>31</v>
      </c>
      <c r="B18" s="34" t="s">
        <v>9</v>
      </c>
      <c r="C18" s="42">
        <v>400</v>
      </c>
      <c r="D18" s="38">
        <v>12</v>
      </c>
      <c r="E18" s="38">
        <v>1</v>
      </c>
      <c r="F18" s="41">
        <f t="shared" si="0"/>
        <v>12</v>
      </c>
      <c r="G18" s="42">
        <v>600</v>
      </c>
      <c r="H18" s="42">
        <v>100</v>
      </c>
      <c r="I18" s="41"/>
      <c r="J18" s="41">
        <f t="shared" si="1"/>
        <v>113776.50794042082</v>
      </c>
      <c r="K18" s="43">
        <f>2.718281828459^(-0.55+(-2.4/F18))</f>
        <v>0.47236655274102063</v>
      </c>
      <c r="L18" s="44">
        <f>14.9443+1.7028*F18+0.0025*F18^2</f>
        <v>35.7379</v>
      </c>
      <c r="M18" s="44">
        <f t="shared" si="2"/>
        <v>1688.1388625203322</v>
      </c>
      <c r="N18" s="42">
        <f t="shared" si="3"/>
        <v>1.3526363681565952</v>
      </c>
      <c r="O18" s="42">
        <f t="shared" si="4"/>
        <v>5500</v>
      </c>
    </row>
    <row r="19" spans="1:15" ht="42">
      <c r="A19" s="29" t="s">
        <v>32</v>
      </c>
      <c r="B19" s="29" t="s">
        <v>18</v>
      </c>
      <c r="C19" s="40">
        <v>510</v>
      </c>
      <c r="D19" s="38">
        <v>12</v>
      </c>
      <c r="E19" s="38">
        <v>1</v>
      </c>
      <c r="F19" s="30">
        <f t="shared" si="0"/>
        <v>12</v>
      </c>
      <c r="G19" s="40">
        <v>2100</v>
      </c>
      <c r="H19" s="40">
        <v>350</v>
      </c>
      <c r="I19" s="30"/>
      <c r="J19" s="30">
        <f t="shared" si="1"/>
        <v>129571.91659811018</v>
      </c>
      <c r="K19" s="31">
        <f>2.718281828459^(-0.42+(-2.4/F19))</f>
        <v>0.5379444375946801</v>
      </c>
      <c r="L19" s="32">
        <f>14.9443+2*F19+0.0025*F19^2</f>
        <v>39.3043</v>
      </c>
      <c r="M19" s="32">
        <f t="shared" si="2"/>
        <v>2114.3529558552586</v>
      </c>
      <c r="N19" s="40">
        <f t="shared" si="3"/>
        <v>1.6827898084697244</v>
      </c>
      <c r="O19" s="40">
        <f t="shared" si="4"/>
        <v>8570</v>
      </c>
    </row>
    <row r="20" spans="1:15" ht="42">
      <c r="A20" s="34" t="s">
        <v>33</v>
      </c>
      <c r="B20" s="34" t="s">
        <v>18</v>
      </c>
      <c r="C20" s="42">
        <v>620</v>
      </c>
      <c r="D20" s="38">
        <v>12</v>
      </c>
      <c r="E20" s="38">
        <v>1</v>
      </c>
      <c r="F20" s="41">
        <f t="shared" si="0"/>
        <v>12</v>
      </c>
      <c r="G20" s="42">
        <v>2300</v>
      </c>
      <c r="H20" s="42">
        <v>485</v>
      </c>
      <c r="I20" s="41"/>
      <c r="J20" s="41">
        <f t="shared" si="1"/>
        <v>136215.2108216379</v>
      </c>
      <c r="K20" s="43">
        <f>2.718281828459^(-0.37+(-2.4/F20))</f>
        <v>0.5655254386995425</v>
      </c>
      <c r="L20" s="44">
        <f>14.9443+2.05*F20+0.0025*F20^2</f>
        <v>39.9043</v>
      </c>
      <c r="M20" s="44">
        <f t="shared" si="2"/>
        <v>2256.6896763498153</v>
      </c>
      <c r="N20" s="42">
        <f t="shared" si="3"/>
        <v>1.881126549582121</v>
      </c>
      <c r="O20" s="42">
        <f t="shared" si="4"/>
        <v>10225</v>
      </c>
    </row>
    <row r="21" spans="1:15" ht="42">
      <c r="A21" s="29" t="s">
        <v>34</v>
      </c>
      <c r="B21" s="29" t="s">
        <v>36</v>
      </c>
      <c r="C21" s="40">
        <v>750</v>
      </c>
      <c r="D21" s="38">
        <v>12</v>
      </c>
      <c r="E21" s="38">
        <v>1</v>
      </c>
      <c r="F21" s="30">
        <f t="shared" si="0"/>
        <v>12</v>
      </c>
      <c r="G21" s="40">
        <v>2600</v>
      </c>
      <c r="H21" s="40">
        <v>700</v>
      </c>
      <c r="I21" s="30"/>
      <c r="J21" s="30">
        <f t="shared" si="1"/>
        <v>143199.11402355443</v>
      </c>
      <c r="K21" s="31">
        <f>2.718281828459^(-0.32+(-2.4/F21))</f>
        <v>0.5945205479701996</v>
      </c>
      <c r="L21" s="32">
        <f>14.9443+2.08*F21+0.0025*F21^2</f>
        <v>40.2643</v>
      </c>
      <c r="M21" s="32">
        <f t="shared" si="2"/>
        <v>2393.795369963651</v>
      </c>
      <c r="N21" s="40">
        <f t="shared" si="3"/>
        <v>2.1332641117813624</v>
      </c>
      <c r="O21" s="40">
        <f t="shared" si="4"/>
        <v>12300</v>
      </c>
    </row>
    <row r="22" spans="1:15" ht="42">
      <c r="A22" s="34" t="s">
        <v>35</v>
      </c>
      <c r="B22" s="34" t="s">
        <v>36</v>
      </c>
      <c r="C22" s="42">
        <v>950</v>
      </c>
      <c r="D22" s="38">
        <v>12</v>
      </c>
      <c r="E22" s="38">
        <v>1</v>
      </c>
      <c r="F22" s="41">
        <f t="shared" si="0"/>
        <v>12</v>
      </c>
      <c r="G22" s="42">
        <v>2900</v>
      </c>
      <c r="H22" s="42">
        <v>920</v>
      </c>
      <c r="I22" s="41"/>
      <c r="J22" s="41">
        <f t="shared" si="1"/>
        <v>144638.28904579594</v>
      </c>
      <c r="K22" s="43">
        <f>2.718281828459^(-0.31+(-2.4/F22))</f>
        <v>0.600495578812271</v>
      </c>
      <c r="L22" s="44">
        <f>14.9443+2.1*F22+0.0025*F22^2</f>
        <v>40.5043</v>
      </c>
      <c r="M22" s="44">
        <f t="shared" si="2"/>
        <v>2432.265307288587</v>
      </c>
      <c r="N22" s="42">
        <f t="shared" si="3"/>
        <v>2.597946752795407</v>
      </c>
      <c r="O22" s="42">
        <f t="shared" si="4"/>
        <v>15220</v>
      </c>
    </row>
    <row r="23" spans="1:15" ht="42">
      <c r="A23" s="29" t="s">
        <v>47</v>
      </c>
      <c r="B23" s="29" t="s">
        <v>37</v>
      </c>
      <c r="C23" s="40">
        <v>800</v>
      </c>
      <c r="D23" s="38">
        <v>12</v>
      </c>
      <c r="E23" s="38">
        <v>1</v>
      </c>
      <c r="F23" s="30">
        <f t="shared" si="0"/>
        <v>12</v>
      </c>
      <c r="G23" s="40">
        <v>3200</v>
      </c>
      <c r="H23" s="40">
        <v>900</v>
      </c>
      <c r="I23" s="30"/>
      <c r="J23" s="30">
        <f t="shared" si="1"/>
        <v>144638.28904579594</v>
      </c>
      <c r="K23" s="31">
        <f>2.718281828459^(-0.31+(-2.4/F23))</f>
        <v>0.600495578812271</v>
      </c>
      <c r="L23" s="32">
        <f>14.9443+2.1*F23+0.0025*F23^2</f>
        <v>40.5043</v>
      </c>
      <c r="M23" s="32">
        <f t="shared" si="2"/>
        <v>2432.265307288587</v>
      </c>
      <c r="N23" s="40">
        <f t="shared" si="3"/>
        <v>2.3384934634229353</v>
      </c>
      <c r="O23" s="40">
        <f t="shared" si="4"/>
        <v>13700</v>
      </c>
    </row>
    <row r="24" spans="1:15" ht="42">
      <c r="A24" s="34" t="s">
        <v>46</v>
      </c>
      <c r="B24" s="34" t="s">
        <v>37</v>
      </c>
      <c r="C24" s="42">
        <v>1000</v>
      </c>
      <c r="D24" s="38">
        <v>12</v>
      </c>
      <c r="E24" s="38">
        <v>1</v>
      </c>
      <c r="F24" s="41">
        <f t="shared" si="0"/>
        <v>12</v>
      </c>
      <c r="G24" s="42">
        <v>3600</v>
      </c>
      <c r="H24" s="42">
        <v>1100</v>
      </c>
      <c r="I24" s="41"/>
      <c r="J24" s="41">
        <f t="shared" si="1"/>
        <v>146091.92801747436</v>
      </c>
      <c r="K24" s="43">
        <f>2.718281828459^(-0.3+(-2.4/F24))</f>
        <v>0.6065306597126384</v>
      </c>
      <c r="L24" s="44">
        <f>13.1886+2.25*F24+0.0035*F24^2</f>
        <v>40.6926</v>
      </c>
      <c r="M24" s="44">
        <f t="shared" si="2"/>
        <v>2468.130952342251</v>
      </c>
      <c r="N24" s="42">
        <f t="shared" si="3"/>
        <v>2.8091492321616562</v>
      </c>
      <c r="O24" s="42">
        <f t="shared" si="4"/>
        <v>16700</v>
      </c>
    </row>
    <row r="25" spans="1:15" ht="55.5">
      <c r="A25" s="29" t="s">
        <v>45</v>
      </c>
      <c r="B25" s="29" t="s">
        <v>48</v>
      </c>
      <c r="C25" s="40">
        <v>1100</v>
      </c>
      <c r="D25" s="38">
        <v>12</v>
      </c>
      <c r="E25" s="38">
        <v>1</v>
      </c>
      <c r="F25" s="30">
        <f>D25*E25</f>
        <v>12</v>
      </c>
      <c r="G25" s="40">
        <v>3500</v>
      </c>
      <c r="H25" s="40">
        <v>900</v>
      </c>
      <c r="I25" s="30"/>
      <c r="J25" s="30">
        <f>$C$6*K25</f>
        <v>144638.28904579594</v>
      </c>
      <c r="K25" s="31">
        <f>2.718281828459^(-0.31+(-2.4/F25))</f>
        <v>0.600495578812271</v>
      </c>
      <c r="L25" s="32">
        <f>14.9443+2.1*F25+0.0025*F25^2</f>
        <v>40.5043</v>
      </c>
      <c r="M25" s="32">
        <f>K25*100*L25</f>
        <v>2432.265307288587</v>
      </c>
      <c r="N25" s="40">
        <f>O25/(J25*L25)*1000</f>
        <v>3.0041959822075666</v>
      </c>
      <c r="O25" s="40">
        <f>((E25*(G25+H25))+(D25*C25*E25))</f>
        <v>17600</v>
      </c>
    </row>
    <row r="26" spans="1:15" ht="55.5">
      <c r="A26" s="34" t="s">
        <v>49</v>
      </c>
      <c r="B26" s="34" t="s">
        <v>48</v>
      </c>
      <c r="C26" s="42">
        <v>1300</v>
      </c>
      <c r="D26" s="38">
        <v>12</v>
      </c>
      <c r="E26" s="38">
        <v>1</v>
      </c>
      <c r="F26" s="41">
        <f>D26*E26</f>
        <v>12</v>
      </c>
      <c r="G26" s="42">
        <v>4100</v>
      </c>
      <c r="H26" s="42">
        <v>1100</v>
      </c>
      <c r="I26" s="41"/>
      <c r="J26" s="41">
        <f>$C$6*K26</f>
        <v>146091.92801747436</v>
      </c>
      <c r="K26" s="43">
        <f>2.718281828459^(-0.3+(-2.4/F26))</f>
        <v>0.6065306597126384</v>
      </c>
      <c r="L26" s="44">
        <f>13.1886+2.25*F26+0.0035*F26^2</f>
        <v>40.6926</v>
      </c>
      <c r="M26" s="44">
        <f>K26*100*L26</f>
        <v>2468.130952342251</v>
      </c>
      <c r="N26" s="42">
        <f>O26/(J26*L26)*1000</f>
        <v>3.4988206005366735</v>
      </c>
      <c r="O26" s="42">
        <f>((E26*(G26+H26))+(D26*C26*E26))</f>
        <v>20800</v>
      </c>
    </row>
    <row r="27" spans="1:15" ht="13.5">
      <c r="A27" s="16"/>
      <c r="B27" s="16"/>
      <c r="C27" s="17"/>
      <c r="D27" s="18"/>
      <c r="E27" s="18"/>
      <c r="F27" s="18"/>
      <c r="G27" s="18"/>
      <c r="H27" s="18"/>
      <c r="I27" s="18"/>
      <c r="J27" s="19"/>
      <c r="K27" s="20"/>
      <c r="L27" s="21"/>
      <c r="M27" s="21"/>
      <c r="N27" s="22"/>
      <c r="O27" s="22"/>
    </row>
    <row r="28" spans="1:15" ht="13.5">
      <c r="A28" s="46" t="s">
        <v>3</v>
      </c>
      <c r="B28" s="46" t="s">
        <v>12</v>
      </c>
      <c r="C28" s="49" t="s">
        <v>19</v>
      </c>
      <c r="D28" s="49"/>
      <c r="E28" s="49"/>
      <c r="F28" s="49"/>
      <c r="G28" s="49"/>
      <c r="H28" s="49"/>
      <c r="I28" s="23"/>
      <c r="J28" s="46" t="s">
        <v>22</v>
      </c>
      <c r="K28" s="46"/>
      <c r="L28" s="46"/>
      <c r="M28" s="46"/>
      <c r="N28" s="48" t="s">
        <v>25</v>
      </c>
      <c r="O28" s="46" t="s">
        <v>13</v>
      </c>
    </row>
    <row r="29" spans="1:15" ht="42">
      <c r="A29" s="46"/>
      <c r="B29" s="46"/>
      <c r="C29" s="24" t="s">
        <v>39</v>
      </c>
      <c r="D29" s="25" t="s">
        <v>40</v>
      </c>
      <c r="E29" s="25" t="s">
        <v>41</v>
      </c>
      <c r="F29" s="25" t="s">
        <v>20</v>
      </c>
      <c r="G29" s="25" t="s">
        <v>42</v>
      </c>
      <c r="H29" s="25"/>
      <c r="I29" s="25"/>
      <c r="J29" s="26" t="s">
        <v>6</v>
      </c>
      <c r="K29" s="26" t="s">
        <v>24</v>
      </c>
      <c r="L29" s="27" t="s">
        <v>7</v>
      </c>
      <c r="M29" s="27" t="s">
        <v>8</v>
      </c>
      <c r="N29" s="48"/>
      <c r="O29" s="46"/>
    </row>
    <row r="30" spans="1:15" ht="69.75">
      <c r="A30" s="34" t="s">
        <v>10</v>
      </c>
      <c r="B30" s="34" t="s">
        <v>38</v>
      </c>
      <c r="C30" s="39">
        <v>0.15</v>
      </c>
      <c r="D30" s="38">
        <v>4</v>
      </c>
      <c r="E30" s="38">
        <v>2500</v>
      </c>
      <c r="F30" s="41"/>
      <c r="G30" s="42"/>
      <c r="H30" s="42"/>
      <c r="I30" s="41"/>
      <c r="J30" s="41"/>
      <c r="K30" s="43"/>
      <c r="L30" s="44"/>
      <c r="M30" s="44"/>
      <c r="N30" s="45"/>
      <c r="O30" s="45">
        <f>(E30*C30)*D30</f>
        <v>1500</v>
      </c>
    </row>
    <row r="31" spans="1:15" ht="27.75">
      <c r="A31" s="29" t="s">
        <v>11</v>
      </c>
      <c r="B31" s="29" t="s">
        <v>43</v>
      </c>
      <c r="C31" s="40">
        <v>5.75</v>
      </c>
      <c r="D31" s="38">
        <v>4</v>
      </c>
      <c r="E31" s="38">
        <v>10</v>
      </c>
      <c r="F31" s="30">
        <f>D31*E31</f>
        <v>40</v>
      </c>
      <c r="G31" s="40">
        <v>5</v>
      </c>
      <c r="H31" s="40"/>
      <c r="I31" s="30"/>
      <c r="J31" s="30">
        <f>$C$6*K31</f>
        <v>18619.996195416144</v>
      </c>
      <c r="K31" s="31">
        <f>2.718281828459^(-2.5+(-2.4/F31))</f>
        <v>0.07730474044330307</v>
      </c>
      <c r="L31" s="32">
        <f>4*F31</f>
        <v>160</v>
      </c>
      <c r="M31" s="32">
        <f>K31*100*L31</f>
        <v>1236.8758470928492</v>
      </c>
      <c r="N31" s="33">
        <f>O31/(J31*L31)*1000</f>
        <v>0.09398498160976068</v>
      </c>
      <c r="O31" s="33">
        <f>((E31*G31)+(D31*C31*E31))</f>
        <v>280</v>
      </c>
    </row>
  </sheetData>
  <sheetProtection/>
  <mergeCells count="13">
    <mergeCell ref="A28:A29"/>
    <mergeCell ref="B28:B29"/>
    <mergeCell ref="C28:H28"/>
    <mergeCell ref="J28:M28"/>
    <mergeCell ref="N28:N29"/>
    <mergeCell ref="O28:O29"/>
    <mergeCell ref="O14:O15"/>
    <mergeCell ref="A1:I1"/>
    <mergeCell ref="A14:A15"/>
    <mergeCell ref="J14:M14"/>
    <mergeCell ref="N14:N15"/>
    <mergeCell ref="C14:H14"/>
    <mergeCell ref="B14:B15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Heidel</dc:creator>
  <cp:keywords/>
  <dc:description/>
  <cp:lastModifiedBy>Microsoft Office-Anwender</cp:lastModifiedBy>
  <dcterms:created xsi:type="dcterms:W3CDTF">2010-02-17T10:08:55Z</dcterms:created>
  <dcterms:modified xsi:type="dcterms:W3CDTF">2016-08-22T12:30:56Z</dcterms:modified>
  <cp:category/>
  <cp:version/>
  <cp:contentType/>
  <cp:contentStatus/>
</cp:coreProperties>
</file>